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021\5. Przetargi\3. ABR.272.9.2021 dp 1657R\1. wszczęcie postępowania\Odp. na pytania do SWZ - zmiana terminu składania ofert\Odp na pyt do SWZ\"/>
    </mc:Choice>
  </mc:AlternateContent>
  <bookViews>
    <workbookView xWindow="0" yWindow="0" windowWidth="12120" windowHeight="12360"/>
  </bookViews>
  <sheets>
    <sheet name="roboty drogowe v elektr" sheetId="1" r:id="rId1"/>
  </sheets>
  <definedNames>
    <definedName name="_xlnm.Print_Area" localSheetId="0">'roboty drogowe v elektr'!$A$1:$G$104</definedName>
    <definedName name="_xlnm.Print_Titles" localSheetId="0">'roboty drogowe v elektr'!$4:$4</definedName>
  </definedNames>
  <calcPr calcId="152511"/>
</workbook>
</file>

<file path=xl/calcChain.xml><?xml version="1.0" encoding="utf-8"?>
<calcChain xmlns="http://schemas.openxmlformats.org/spreadsheetml/2006/main">
  <c r="G102" i="1" l="1"/>
  <c r="G99" i="1"/>
  <c r="G98" i="1"/>
  <c r="G97" i="1"/>
  <c r="G95" i="1"/>
  <c r="G82" i="1"/>
  <c r="G80" i="1"/>
  <c r="G79" i="1"/>
  <c r="G78" i="1"/>
  <c r="G76" i="1"/>
  <c r="G75" i="1"/>
  <c r="G74" i="1"/>
  <c r="G69" i="1"/>
  <c r="G66" i="1"/>
  <c r="G44" i="1"/>
  <c r="G39" i="1"/>
  <c r="G60" i="1"/>
  <c r="G59" i="1"/>
  <c r="G58" i="1"/>
  <c r="G57" i="1"/>
  <c r="G56" i="1"/>
  <c r="G55" i="1"/>
  <c r="G54" i="1"/>
  <c r="E63" i="1"/>
  <c r="G63" i="1" s="1"/>
  <c r="E61" i="1"/>
  <c r="G61" i="1" s="1"/>
  <c r="E67" i="1"/>
  <c r="G67" i="1" s="1"/>
  <c r="G8" i="1"/>
  <c r="E68" i="1" l="1"/>
  <c r="G68" i="1" s="1"/>
  <c r="E62" i="1"/>
  <c r="G62" i="1" s="1"/>
  <c r="G64" i="1"/>
  <c r="E92" i="1"/>
  <c r="G92" i="1" s="1"/>
  <c r="E90" i="1"/>
  <c r="G90" i="1" s="1"/>
  <c r="E86" i="1"/>
  <c r="G86" i="1" s="1"/>
  <c r="E87" i="1"/>
  <c r="E83" i="1"/>
  <c r="E51" i="1"/>
  <c r="G51" i="1" s="1"/>
  <c r="G50" i="1"/>
  <c r="G49" i="1"/>
  <c r="G48" i="1"/>
  <c r="E77" i="1"/>
  <c r="G77" i="1" s="1"/>
  <c r="E70" i="1"/>
  <c r="E45" i="1"/>
  <c r="G45" i="1" s="1"/>
  <c r="E43" i="1"/>
  <c r="G43" i="1" s="1"/>
  <c r="E40" i="1"/>
  <c r="G28" i="1"/>
  <c r="E9" i="1"/>
  <c r="E10" i="1"/>
  <c r="G10" i="1" s="1"/>
  <c r="E25" i="1"/>
  <c r="G25" i="1" s="1"/>
  <c r="G26" i="1"/>
  <c r="E27" i="1"/>
  <c r="G27" i="1" s="1"/>
  <c r="G24" i="1"/>
  <c r="G23" i="1"/>
  <c r="G22" i="1"/>
  <c r="G20" i="1"/>
  <c r="G16" i="1"/>
  <c r="G15" i="1"/>
  <c r="G14" i="1"/>
  <c r="E13" i="1"/>
  <c r="G13" i="1" s="1"/>
  <c r="E12" i="1"/>
  <c r="G12" i="1" s="1"/>
  <c r="E7" i="1"/>
  <c r="E29" i="1" s="1"/>
  <c r="E6" i="1"/>
  <c r="G6" i="1" s="1"/>
  <c r="E96" i="1"/>
  <c r="G96" i="1" s="1"/>
  <c r="G101" i="1" s="1"/>
  <c r="G37" i="1"/>
  <c r="G33" i="1"/>
  <c r="G21" i="1"/>
  <c r="G19" i="1"/>
  <c r="G18" i="1"/>
  <c r="G17" i="1"/>
  <c r="E71" i="1" l="1"/>
  <c r="G71" i="1" s="1"/>
  <c r="G70" i="1"/>
  <c r="E30" i="1"/>
  <c r="G29" i="1"/>
  <c r="E41" i="1"/>
  <c r="G41" i="1" s="1"/>
  <c r="G40" i="1"/>
  <c r="E81" i="1"/>
  <c r="G81" i="1" s="1"/>
  <c r="G83" i="1"/>
  <c r="E91" i="1"/>
  <c r="G91" i="1" s="1"/>
  <c r="E88" i="1"/>
  <c r="G87" i="1"/>
  <c r="G7" i="1"/>
  <c r="G52" i="1"/>
  <c r="E11" i="1"/>
  <c r="G11" i="1" s="1"/>
  <c r="E42" i="1"/>
  <c r="G42" i="1" s="1"/>
  <c r="G72" i="1" l="1"/>
  <c r="G84" i="1"/>
  <c r="E31" i="1"/>
  <c r="G30" i="1"/>
  <c r="E89" i="1"/>
  <c r="G89" i="1" s="1"/>
  <c r="G88" i="1"/>
  <c r="G93" i="1" s="1"/>
  <c r="G46" i="1"/>
  <c r="E32" i="1" l="1"/>
  <c r="G32" i="1" s="1"/>
  <c r="G31" i="1"/>
  <c r="G34" i="1" s="1"/>
  <c r="G103" i="1" s="1"/>
  <c r="G104" i="1" s="1"/>
</calcChain>
</file>

<file path=xl/sharedStrings.xml><?xml version="1.0" encoding="utf-8"?>
<sst xmlns="http://schemas.openxmlformats.org/spreadsheetml/2006/main" count="266" uniqueCount="192">
  <si>
    <t>KOSZTORYS OFERTOWY</t>
  </si>
  <si>
    <t>Lp.</t>
  </si>
  <si>
    <t>Podstawa</t>
  </si>
  <si>
    <t>Opis</t>
  </si>
  <si>
    <t>Jedn.obm.</t>
  </si>
  <si>
    <t>Ilość</t>
  </si>
  <si>
    <t>Cena jedn.</t>
  </si>
  <si>
    <t>Wartość</t>
  </si>
  <si>
    <t>Kanalizacja deszczowa</t>
  </si>
  <si>
    <t>1 d.1</t>
  </si>
  <si>
    <t>m3</t>
  </si>
  <si>
    <t>3 d.1</t>
  </si>
  <si>
    <t>4 d.1</t>
  </si>
  <si>
    <t>szt.</t>
  </si>
  <si>
    <t>5 d.1</t>
  </si>
  <si>
    <t>stud.</t>
  </si>
  <si>
    <t>6 d.1</t>
  </si>
  <si>
    <t>7 d.1</t>
  </si>
  <si>
    <t>8 d.1</t>
  </si>
  <si>
    <t>9 d.1</t>
  </si>
  <si>
    <t>m</t>
  </si>
  <si>
    <t>10 d.1</t>
  </si>
  <si>
    <t>11 d.1</t>
  </si>
  <si>
    <t>12 d.1</t>
  </si>
  <si>
    <t>Razem dział: Kanalizacja deszczowa</t>
  </si>
  <si>
    <t>Razem dział: Likwidacja kolizji z istniejącą infrastrukturą podziemną</t>
  </si>
  <si>
    <t>Roboty ziemne</t>
  </si>
  <si>
    <t>Roboty pomiarowe przy liniowych robotach ziemnych - trasa dróg w terenie równinnym.</t>
  </si>
  <si>
    <t>km</t>
  </si>
  <si>
    <t>m2</t>
  </si>
  <si>
    <t>Usunięcie warstwy ziemi urodzajnej (humusu) za pomocą spycharek - dodatek za dalsze 5 cm ponad 15 cm Krotność = 2</t>
  </si>
  <si>
    <t>Załadunek i odwiezienie humusu na odl. do 5 km  - roboty ziemne wykonywane koparkami podsiębiernymi o poj.łyżki 0.60 m3 w gr.kat. I-II z transp.urobku na odl.do 5 km sam.samowyład.</t>
  </si>
  <si>
    <t>Razem dział: Roboty ziemne</t>
  </si>
  <si>
    <t>Podbudowa</t>
  </si>
  <si>
    <t>Krawężniki betonowe wystające o wymiarach 15x30 cm z wykonaniem ław betonowych na podsypce cementowo-piaskowej</t>
  </si>
  <si>
    <t>Razem dział: Podbudowa</t>
  </si>
  <si>
    <t>Chodniki</t>
  </si>
  <si>
    <t>Obrzeża betonowe o wymiarach 20x6 cm na podsypce piaskowej, spoiny wypełnione zaprawą cementową</t>
  </si>
  <si>
    <t>Razem dział: Chodniki</t>
  </si>
  <si>
    <t>Nawierzchnia</t>
  </si>
  <si>
    <t>Razem dział: Nawierzchnia</t>
  </si>
  <si>
    <t>Roboty wykończeniowe</t>
  </si>
  <si>
    <t>Plantowanie (obrobienie na czysto) skarp i korony nasypów i wykopów w gruntach kat.I-III</t>
  </si>
  <si>
    <t>Humusowanie skarp z obsianiem przy grubości warstwy humusu 5 cm.</t>
  </si>
  <si>
    <t>Pionowe znaki drogowe - słupki z rur stalowych</t>
  </si>
  <si>
    <t>Pionowe znaki drogowe - znaki zakazu, nakazu, ostrzegawcze i informacyjne o pow. ponad 0.3 m2 znak B -20</t>
  </si>
  <si>
    <t>Bariera drogowa lekka U-11a dł segmentu: 2,00 m
2 x 20 mb</t>
  </si>
  <si>
    <t>mb</t>
  </si>
  <si>
    <t>Razem dział: Roboty wykończeniowe</t>
  </si>
  <si>
    <t>Ogółem wartość kosztorysowa robót netto</t>
  </si>
  <si>
    <t>Podatek VAT:</t>
  </si>
  <si>
    <t>%</t>
  </si>
  <si>
    <t>Ogółem wartość kosztorysowa robót brutto</t>
  </si>
  <si>
    <t>Frezowanie warstw bitumicznych na przekopach na gł. śr. 8 cm z transportem urobku na odl. do 3 km, pas szer. 3,00 m: 336 mb x 3,00 m</t>
  </si>
  <si>
    <t>Rozebranie warstw podbudowy z kruszywa kamiennego na przekopach z transportem urobku na odl. do 3 km, w-wa o gr. śr. 30 cm :
336 mb x 2,00 m</t>
  </si>
  <si>
    <t>Podłoża pod kanały i obiekty z materiałów sypkich grub. 20 cm
- kanał 300: 1288mb x 0,50 x 0,20
- kanał 400: 216 mb x 0,60 x 0,20
- kanał 500: 89 mb x 0,70 x 0,20
- kanał 600: 124 mb x 0,80 x 0,20
- kanał 800: 401 mb x 1,00 x 0,20</t>
  </si>
  <si>
    <t>Podłoża pod kanały i obiekty z materiałów sypkich grub. 15 cm - przykanaliki 160:  386 x 0,30 x 0,15</t>
  </si>
  <si>
    <t>Studnie rewizyjne z kręgów betonowych i żelbetowych o śr. 1000 mm wykonywane metodą studniarską w gruncie kat.III - głębokość śr. 3 m, zakończone płytą odciążającą i włazem żeliwnym klasy D400</t>
  </si>
  <si>
    <t>Studnie rewizyjne z kręgów betonowych  o śr. 1200 mm wykonywane metodą studniarską w gruncie kat.III - głębokość śr. 3 m, zakończone płytą odciążającą i włazem żeliwnym klasy D400</t>
  </si>
  <si>
    <t>Studnie rewizyjne z kręgów betonowych  o śr. 1500 mm wykonywane metodą studniarską w gruncie kat.III - głębokość śr. 3 m, zakończone płytą odciążającą i włazem żeliwnym klasy D400</t>
  </si>
  <si>
    <r>
      <t>Analogia: Studnie rewizyjne z kręgów betonowych i żelbetowych o śr. 1500 mm wykonywane metodą studniarską w gruncie kat.III - głębokość 4 m</t>
    </r>
    <r>
      <rPr>
        <b/>
        <sz val="11"/>
        <color theme="1"/>
        <rFont val="Arial"/>
        <family val="2"/>
        <charset val="238"/>
      </rPr>
      <t xml:space="preserve"> - </t>
    </r>
    <r>
      <rPr>
        <b/>
        <u/>
        <sz val="11"/>
        <color theme="1"/>
        <rFont val="Arial"/>
        <family val="2"/>
        <charset val="238"/>
      </rPr>
      <t xml:space="preserve">separator koalescencyjny o przepływie nomionalnym 30 l/s  </t>
    </r>
    <r>
      <rPr>
        <sz val="9"/>
        <color theme="1"/>
        <rFont val="Arial"/>
        <family val="2"/>
        <charset val="238"/>
      </rPr>
      <t xml:space="preserve">zintegrowany z osadnikiem wyposarzony w przelew burzowy </t>
    </r>
  </si>
  <si>
    <r>
      <t>Analogia: Studnie rewizyjne z kręgów betonowych i żelbetowych o śr. 1500 mm wykonywane metodą studniarską w gruncie kat.III - głębokość 4 m</t>
    </r>
    <r>
      <rPr>
        <b/>
        <sz val="11"/>
        <color theme="1"/>
        <rFont val="Arial"/>
        <family val="2"/>
        <charset val="238"/>
      </rPr>
      <t xml:space="preserve"> - </t>
    </r>
    <r>
      <rPr>
        <b/>
        <u/>
        <sz val="11"/>
        <color theme="1"/>
        <rFont val="Arial"/>
        <family val="2"/>
        <charset val="238"/>
      </rPr>
      <t xml:space="preserve">separator koalescencyjny o przepływie nomionalnym 100 l/s  </t>
    </r>
    <r>
      <rPr>
        <sz val="9"/>
        <color theme="1"/>
        <rFont val="Arial"/>
        <family val="2"/>
        <charset val="238"/>
      </rPr>
      <t xml:space="preserve">zintegrowany z osadnikiem wyposarzony w przelew burzowy </t>
    </r>
  </si>
  <si>
    <t>Studzienki ściekowe uliczne betonowe o śr.500 mm z osadnikiem bez syfonu, wpust żeliwny krawężnikowo-jezdniowy klasy D400 na płycie odciążającej</t>
  </si>
  <si>
    <t>Kanały z rur z tworzyw sztucznych klasy SN8 łączonych na wcisk o śr. zewn. 315 mm</t>
  </si>
  <si>
    <t>Przykanaliki z rur z tworzyw sztucznych klasy SN8 łączonych na wcisk o śr. zewn. 160 mm</t>
  </si>
  <si>
    <t>Kanały z rur z tworzyw sztucznych klasy SN8 łączonych na wcisk o śr. zewn. 400 mm</t>
  </si>
  <si>
    <t>Kanały z rur z tworzyw sztucznych klasy SN8 łączonych na wcisk o śr. zewn. 500 mm</t>
  </si>
  <si>
    <t>Kanały z rur z tworzyw sztucznych klasy SN8 łączonych na wcisk o śr. zewn. 600 mm</t>
  </si>
  <si>
    <t xml:space="preserve">Kanały z rur z tworzyw sztucznych klasy SN8  o śr. zewn. 800 mm lub z rur żelbetowych WIPRO o śr. wewnętrznej 800 mm łączonych na uszczelkę gumową </t>
  </si>
  <si>
    <t>Obsypka / zasypka wykonanego kanału do wysokości 0,50 mnad rurę gruntem G1 dostarczonym przez Wykonawcę:
- przykanalik 160: 386 mb x (0,324-0,031)
- kanał 300: 1288mb x (1,05-0,113)
- kanał 400: 216 mb x (1,15-0,181)
- kanał 500: 89 mb x (1,875-0,246)
- kanał 600: 124 mb x (2,10-0,385)
- kanał 800: 401 mbx (2,25-0,636)</t>
  </si>
  <si>
    <t>Wykopy oraz przekopy o głęb.do 3.0 m wyk.na odkład koparkami podsiębiernymi o poj.łyżki 0.25 - 0.60 m3 w gr.kat. III-IV - wykop w szalunkach ślizgowych
614 mb x 1,50 x 3,00 + 1504 mb x 1,2 x 3,00 - 3228,1</t>
  </si>
  <si>
    <t>Wykopy o głęb.do 3.0 m koparkami podsiębiernymi o poj.łyżki 0.25 - 0.60 m3 w gr.kat. III-IV z transportem urobku na odl do 3 km - objętość rur, podzypki i zasypki:
386x0,324 + 1288x1,05 + 216x1,15 + 89x1,875 + 124x2,10 + 401x2,25 + 35x2x1,13 + 10x2x1,628 + 12x2x2,543</t>
  </si>
  <si>
    <t>Zasypanie wykopów  podłużnych  spycharkami z zagęszcz.mechanicznym ubijakami (gr.warstwy w stanie luźnym 25 cm) - kat.gr. III-IV
4949,3 m3</t>
  </si>
  <si>
    <t>Likwidacja kolizji  KD i kanału technologicznego z istniejącą infrastrukturą podziemną</t>
  </si>
  <si>
    <t>ryczałt</t>
  </si>
  <si>
    <t>Roboty pomiarowe przy liniowych robotach ziemnych - trasa  w terenie równinnym.</t>
  </si>
  <si>
    <t>13 d.1</t>
  </si>
  <si>
    <t>14 d.1</t>
  </si>
  <si>
    <t>15 d.1</t>
  </si>
  <si>
    <t>16 d.1</t>
  </si>
  <si>
    <t>17 d.1</t>
  </si>
  <si>
    <t>18 d.1</t>
  </si>
  <si>
    <t>19 d.1</t>
  </si>
  <si>
    <t>20 d.1</t>
  </si>
  <si>
    <t>21 d.1</t>
  </si>
  <si>
    <t>22 d.1</t>
  </si>
  <si>
    <t>Usunięcie warstwy ziemi urodzajnej (humusu) o grubości do 15 cm za pomocą spycharek
1500 mb x 4,00 m</t>
  </si>
  <si>
    <t>Roboty ziemne wykonywane koparkami podsiębiernymi o poj.łyżki 0.60 m3 w gr.kat. I-II z transp.urobku na odl.do 3 km  - koryto pod poszerzenia: 2131 m2 x 0,40 m</t>
  </si>
  <si>
    <t xml:space="preserve">Nasyp z gruntu przetransportowanego z placu składowego (grunt nadający się na nasyp) </t>
  </si>
  <si>
    <t>Formowanie i zagęszczanie nasypów o wys. do 3,0 m spycharkami w gruncie kat.III</t>
  </si>
  <si>
    <t>29 d.3</t>
  </si>
  <si>
    <t>30 d.3</t>
  </si>
  <si>
    <t>Profilowanie i zagęszczenie podłoża pod w-wy konstrukcyjne w gruncie kat. II-VI  - poszerzenia, zjazdy</t>
  </si>
  <si>
    <t>Podbudowy z gruntu stabilizowanego cementem, Rm=2,5 MPa, warstwa gr. 25 cm  "z betoniarki"</t>
  </si>
  <si>
    <t>Warstwa dolna podbudowy z kruszyw łamanych frakcji 0-63 mm, w-wa o gr. 20 cm - pod poszerzenia i zjazdy: 1849+240</t>
  </si>
  <si>
    <t>Podbudowa z betonu asfaltowego gr. 8 cm - pod jezdnię i zjazdy</t>
  </si>
  <si>
    <t>Profilowanie i zagęszczenie podłoża pod w-wy konstrukcyjne w gruncie kat. II-VI  - chodniki</t>
  </si>
  <si>
    <t>Ława pod obrzeże betonowa zwykła 3118 x 0,018 m3/mb</t>
  </si>
  <si>
    <t>Podbudowy z gruntu stabilizowanego cementem, Rm=5,0 MPa, warstwa gr. 20 cm  "z betoniarki"</t>
  </si>
  <si>
    <t>Chodniki z kostki brukowej betonowej kolorowej grubości 6 cm na podsypce cementowo-piaskowej z wypełnieniem spoin piaskiem</t>
  </si>
  <si>
    <t>Dodatkowa w-wa podbudowy pod zjazdami i ndywidualnymi w chodniku -  podbudowa z kruszyw łamanych frakcji 0-31,5 mm, w-wa o gr.  15 cm - zjazdy indywidualne w chodniku</t>
  </si>
  <si>
    <t>Profilowanie i zagęszczenie podłoża pod w-wy konstrukcyjne w gruncie kat. II-VI  - odbudowa konstukcji jezdni na przekopach</t>
  </si>
  <si>
    <t>Podbudowy z gruntu stabilizowanego cementem, Rm=2,5 MPa, warstwa gr. 25 cm  "z betoniarki"  - odbudowa konstukcji jezdni na przekopach</t>
  </si>
  <si>
    <t>Warstwa dolna podbudowy z kruszyw łamanych frakcji 0-63 mm, w-wa o gr. 20 cm   - odbudowa konstukcji jezdni na przekopach</t>
  </si>
  <si>
    <t>Podbudowa z betonu asfaltowego gr. 8 cm  - odbudowa konstukcji jezdni na przekopach</t>
  </si>
  <si>
    <t>23 d.1</t>
  </si>
  <si>
    <t>24 d.1</t>
  </si>
  <si>
    <t>25 d.1</t>
  </si>
  <si>
    <t>26 d.1</t>
  </si>
  <si>
    <t>27 d.1</t>
  </si>
  <si>
    <t>28 d.2</t>
  </si>
  <si>
    <t>31 d.3</t>
  </si>
  <si>
    <t>32 d.3</t>
  </si>
  <si>
    <t>33 d.3</t>
  </si>
  <si>
    <t>34 d.3</t>
  </si>
  <si>
    <t>35 d.3</t>
  </si>
  <si>
    <t>Kanał technologiczny</t>
  </si>
  <si>
    <t>Razem dział: Kanał technologiczny</t>
  </si>
  <si>
    <t>Ręczne zasypanie wykopu liniowego wraz z zagęszczeniem ubijakami</t>
  </si>
  <si>
    <t xml:space="preserve">Wykop liniowy na odkład pod kanały technologiczne: 1800 mb x 0,40 x 1,00 </t>
  </si>
  <si>
    <t>Ułożenie kompletnego kanałui technologicznego ulicznego</t>
  </si>
  <si>
    <t>Ustawienie studni kablowych SK2</t>
  </si>
  <si>
    <t>46 d.6</t>
  </si>
  <si>
    <t>47 d.6</t>
  </si>
  <si>
    <t>48 d.6</t>
  </si>
  <si>
    <t>49 d.6</t>
  </si>
  <si>
    <t>Nawierzchnie z mieszanek mineralno-bitumicznych  - warstwa wścieralna z betonu asfaltowego AC11S  KR3 o grubości 5 cm</t>
  </si>
  <si>
    <t>Warstwa profilowa  z betonu asfaltowego AC16W  KR3  o grubości średniej 4 cm - stniejąca nawierzchnia DP1657R, sięgacze: ul. Dworcowa, ul. Sobieskiego, skrzyżowania z drogami bocznymi o nawierchni asfaltowej</t>
  </si>
  <si>
    <t>Oczyszczenie i skropienie asfaltem istn. nawierzchni,  podbudowy asfaltowej na poszerzeniach, podbudowy z kruszywa na zjazdach publicznych 2174+965+9137+952+120</t>
  </si>
  <si>
    <t>Chodniki z kostki brukowej betonowej grubości 8 cm na podsypce cementowo-piaskowej z wypełnieniem spoin piaskiem - zjazdy indywidualne w chodniku</t>
  </si>
  <si>
    <t>Nawierzchnia  z kostki brukowej betonowej grubości 8 cm na podsypce cementowo-piaskowej z wypełnieniem spoin piaskiem - przekładka części ul. Witosa, parking obok skateparku, sięgacz do 6-go grudnia</t>
  </si>
  <si>
    <t>Frezowanie korekcyjne istn. nawierzchni bitumicznej, grubość średnia 2 cm 2174+965+7225+870+120</t>
  </si>
  <si>
    <t>Skropienie asfaltem w-wy profilowej</t>
  </si>
  <si>
    <t>Nawierzchnie z mieszanek mineralno-bitumicznych  - warstwa wiążąca z betonu asfaltowego AC16W  KR3 o grubości 5 cm:  2174+965+9137+952+240</t>
  </si>
  <si>
    <t>Skropienie asfaltem w-wy wiążącej</t>
  </si>
  <si>
    <t>62 d.8</t>
  </si>
  <si>
    <t>63 d.8</t>
  </si>
  <si>
    <t>64 d.8</t>
  </si>
  <si>
    <r>
      <t xml:space="preserve">Kanały z rur z tworzyw sztucznych klasy SN8  o śr. zewn. 800 mm lub z rur żelbetowych WIPRO o śr. wewnętrznej 800 mm łączonych na uszczelkę gumową </t>
    </r>
    <r>
      <rPr>
        <b/>
        <sz val="12"/>
        <color theme="1"/>
        <rFont val="Arial"/>
        <family val="2"/>
        <charset val="238"/>
      </rPr>
      <t>- wykop bezpośrednio przy budynkach gospodarczych murowanych po uprzednim zabezpieczeniu fundamentów tych budynków np. ścianka szczelna z stalowych profili typu "larsen", alternatywą jest podwiert sterowany</t>
    </r>
  </si>
  <si>
    <t>2.1 d.1</t>
  </si>
  <si>
    <t>2.2 d.1</t>
  </si>
  <si>
    <t>Rozebranie istniejącego ogrodzenia z siatki na cokole betonowym</t>
  </si>
  <si>
    <t>Uporządkowanie terenu poza pasem drogowym, odbudowa ogrodzeń: 50 mb, odbudowa powierzchni utwardzonych - kostka betonowa na podbudowie z kruszywa: 200 m2, rekultywacja powierzchni rolniczych: 0,7 ha, nasadzenia rekompensujące uszkodzone drzewa i krzewy: 10 drzew owocowych, 20 krzewów ozdobnych</t>
  </si>
  <si>
    <t>Rozbiórka istn. nawierzchni chodników (kostka betonowa, płyty betonowe, trylinka)</t>
  </si>
  <si>
    <t xml:space="preserve"> </t>
  </si>
  <si>
    <t>Rozbiórka istn. obrzeża trawnikowego 15x30 cm na ławie betonowej z oporem</t>
  </si>
  <si>
    <t>Rozbiórka istn. krawężnika betonowego 15x30 cm na ławie betonowej z oporem</t>
  </si>
  <si>
    <t>Przepust pod koroną drogi w km 1+160</t>
  </si>
  <si>
    <t>Rozebranie warstw podbudowy z kruszywa kamiennego na przekopach z transportem urobku na odl. do 3 km, w-wa o gr. śr. 30 cm :
9 mb x 5,00 m</t>
  </si>
  <si>
    <t>Frezowanie warstw bitumicznych na przekopach na gł. śr. 8 cm z transportem urobku na odl. do 3 km: 10 mb x 5,00 m</t>
  </si>
  <si>
    <t>Rozbiórka ist. przepustu żeltetowego ramowego 200x200 cm o długości 6,00 m</t>
  </si>
  <si>
    <t xml:space="preserve">Wykopy o głęb.do 3.0 m koparkami podsiębiernymi o poj.łyżki 0.25 - 0.60 m3 w gr.kat. III-IV z transportem urobku na odl do 3 km </t>
  </si>
  <si>
    <t>część przelotowa z rur żelbetowych o śr. wewn. 125 cm na łąwie z kruszywa</t>
  </si>
  <si>
    <t xml:space="preserve">Murki czołowe z skrzydełkami z betonu C16/20 </t>
  </si>
  <si>
    <t>Razem dział: Przepust pod korona drogi</t>
  </si>
  <si>
    <t>Obsypka / zasypka wykonanego przepustu gruntem G1 dostarczonym przez Wykonawcę wraz z zagęszczeniem: 56 m3</t>
  </si>
  <si>
    <t>65 d.8</t>
  </si>
  <si>
    <t>72 d.9</t>
  </si>
  <si>
    <t>Przebudowa drogi powiatowej nr 1657R Cieszanów – Nowe Brusno w km 0+000 - 1+800
ul. Mickiewicza w Cieszanowie i Nowym Siole wraz z niezbędną infrastrukturą.
- roboty budowlane -</t>
  </si>
  <si>
    <t>36 d.5</t>
  </si>
  <si>
    <t>37 d.5</t>
  </si>
  <si>
    <t>38 d.5</t>
  </si>
  <si>
    <t>39 d.5</t>
  </si>
  <si>
    <t>40 d.6</t>
  </si>
  <si>
    <t>41 d.6</t>
  </si>
  <si>
    <t>42 d.6</t>
  </si>
  <si>
    <t>43 d.6</t>
  </si>
  <si>
    <t>44 d.6</t>
  </si>
  <si>
    <t>45 d.6</t>
  </si>
  <si>
    <t>50 d.7</t>
  </si>
  <si>
    <t>51 d.7</t>
  </si>
  <si>
    <t>52 d.7</t>
  </si>
  <si>
    <t>53 d.7</t>
  </si>
  <si>
    <t>54 d.7</t>
  </si>
  <si>
    <t>55 d.7</t>
  </si>
  <si>
    <t>56 d.8</t>
  </si>
  <si>
    <t>57 d.8</t>
  </si>
  <si>
    <t>58 d.8</t>
  </si>
  <si>
    <t>59 d.8</t>
  </si>
  <si>
    <t>60 d.8</t>
  </si>
  <si>
    <t>61 d.8</t>
  </si>
  <si>
    <t>66 d.9</t>
  </si>
  <si>
    <t>67 d.9</t>
  </si>
  <si>
    <t>68 d.9</t>
  </si>
  <si>
    <t>69 d.9</t>
  </si>
  <si>
    <t>70 d.9</t>
  </si>
  <si>
    <t>71 d.9</t>
  </si>
  <si>
    <t>73 d.10</t>
  </si>
  <si>
    <t>74 d.10</t>
  </si>
  <si>
    <t>75 d.10</t>
  </si>
  <si>
    <t>76 d.10</t>
  </si>
  <si>
    <t>77 d.10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</si>
</sst>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b/>
      <sz val="14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4" fontId="2" fillId="0" borderId="0" xfId="0" applyNumberFormat="1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3" fillId="0" borderId="9" xfId="0" applyNumberFormat="1" applyFont="1" applyBorder="1" applyAlignment="1">
      <alignment horizontal="right" vertical="center" wrapText="1"/>
    </xf>
    <xf numFmtId="4" fontId="3" fillId="0" borderId="15" xfId="0" applyNumberFormat="1" applyFont="1" applyBorder="1" applyAlignment="1">
      <alignment horizontal="right" vertical="center" wrapText="1"/>
    </xf>
    <xf numFmtId="4" fontId="3" fillId="0" borderId="19" xfId="0" applyNumberFormat="1" applyFont="1" applyBorder="1" applyAlignment="1">
      <alignment horizontal="right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4" fontId="3" fillId="0" borderId="23" xfId="0" applyNumberFormat="1" applyFont="1" applyBorder="1" applyAlignment="1">
      <alignment horizontal="right" vertical="center" wrapText="1"/>
    </xf>
    <xf numFmtId="4" fontId="3" fillId="0" borderId="27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right" vertical="center" wrapText="1"/>
    </xf>
    <xf numFmtId="0" fontId="3" fillId="0" borderId="2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05"/>
  <sheetViews>
    <sheetView showGridLines="0" tabSelected="1" topLeftCell="A87" zoomScale="115" zoomScaleNormal="115" workbookViewId="0">
      <selection activeCell="I88" sqref="I88:I89"/>
    </sheetView>
  </sheetViews>
  <sheetFormatPr defaultRowHeight="12"/>
  <cols>
    <col min="1" max="1" width="4.625" style="3" customWidth="1"/>
    <col min="2" max="2" width="7.25" style="3" customWidth="1"/>
    <col min="3" max="3" width="36" style="3" bestFit="1" customWidth="1"/>
    <col min="4" max="4" width="7.25" style="24" customWidth="1"/>
    <col min="5" max="5" width="6.125" style="1" customWidth="1"/>
    <col min="6" max="7" width="9.625" style="8" customWidth="1"/>
    <col min="8" max="8" width="7" style="2" customWidth="1"/>
    <col min="9" max="9" width="10.25" style="3" bestFit="1" customWidth="1"/>
    <col min="10" max="10" width="12.375" style="3" bestFit="1" customWidth="1"/>
    <col min="11" max="11" width="12.75" style="3" bestFit="1" customWidth="1"/>
    <col min="12" max="16384" width="9" style="3"/>
  </cols>
  <sheetData>
    <row r="2" spans="1:11" s="1" customFormat="1" ht="24" customHeight="1">
      <c r="A2" s="41" t="s">
        <v>0</v>
      </c>
      <c r="B2" s="41"/>
      <c r="C2" s="41"/>
      <c r="D2" s="41"/>
      <c r="E2" s="41"/>
      <c r="F2" s="41"/>
      <c r="G2" s="41"/>
    </row>
    <row r="3" spans="1:11" ht="45.75" customHeight="1" thickBot="1">
      <c r="A3" s="42" t="s">
        <v>158</v>
      </c>
      <c r="B3" s="43"/>
      <c r="C3" s="43"/>
      <c r="D3" s="43"/>
      <c r="E3" s="43"/>
      <c r="F3" s="43"/>
      <c r="G3" s="43"/>
    </row>
    <row r="4" spans="1:11" s="1" customFormat="1" ht="24.75" thickTop="1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6" t="s">
        <v>6</v>
      </c>
      <c r="G4" s="7" t="s">
        <v>7</v>
      </c>
      <c r="H4" s="8"/>
    </row>
    <row r="5" spans="1:11">
      <c r="A5" s="9">
        <v>1</v>
      </c>
      <c r="B5" s="10"/>
      <c r="C5" s="28" t="s">
        <v>8</v>
      </c>
      <c r="D5" s="26"/>
      <c r="E5" s="26"/>
      <c r="F5" s="26"/>
      <c r="G5" s="29"/>
    </row>
    <row r="6" spans="1:11" ht="36">
      <c r="A6" s="11" t="s">
        <v>9</v>
      </c>
      <c r="B6" s="12"/>
      <c r="C6" s="12" t="s">
        <v>53</v>
      </c>
      <c r="D6" s="13" t="s">
        <v>29</v>
      </c>
      <c r="E6" s="14">
        <f>336*3</f>
        <v>1008</v>
      </c>
      <c r="F6" s="15"/>
      <c r="G6" s="16">
        <f t="shared" ref="G6:G7" si="0">ROUND(F6*E6,2)</f>
        <v>0</v>
      </c>
    </row>
    <row r="7" spans="1:11" ht="48">
      <c r="A7" s="11" t="s">
        <v>139</v>
      </c>
      <c r="B7" s="12"/>
      <c r="C7" s="12" t="s">
        <v>54</v>
      </c>
      <c r="D7" s="13" t="s">
        <v>29</v>
      </c>
      <c r="E7" s="14">
        <f>336*2</f>
        <v>672</v>
      </c>
      <c r="F7" s="15"/>
      <c r="G7" s="16">
        <f t="shared" si="0"/>
        <v>0</v>
      </c>
    </row>
    <row r="8" spans="1:11" ht="24">
      <c r="A8" s="11" t="s">
        <v>140</v>
      </c>
      <c r="B8" s="12"/>
      <c r="C8" s="12" t="s">
        <v>141</v>
      </c>
      <c r="D8" s="13" t="s">
        <v>47</v>
      </c>
      <c r="E8" s="14">
        <v>150</v>
      </c>
      <c r="F8" s="15"/>
      <c r="G8" s="16">
        <f t="shared" ref="G8" si="1">ROUND(F8*E8,2)</f>
        <v>0</v>
      </c>
    </row>
    <row r="9" spans="1:11" s="2" customFormat="1" ht="24">
      <c r="A9" s="11" t="s">
        <v>11</v>
      </c>
      <c r="B9" s="12"/>
      <c r="C9" s="12" t="s">
        <v>75</v>
      </c>
      <c r="D9" s="13" t="s">
        <v>28</v>
      </c>
      <c r="E9" s="14">
        <f>1.288+0.216+0.089+0.124+0.401</f>
        <v>2.1180000000000003</v>
      </c>
      <c r="F9" s="15"/>
      <c r="G9" s="16"/>
      <c r="I9" s="3"/>
      <c r="J9" s="3"/>
      <c r="K9" s="3"/>
    </row>
    <row r="10" spans="1:11" ht="84">
      <c r="A10" s="11" t="s">
        <v>12</v>
      </c>
      <c r="B10" s="12"/>
      <c r="C10" s="12" t="s">
        <v>71</v>
      </c>
      <c r="D10" s="13" t="s">
        <v>10</v>
      </c>
      <c r="E10" s="14">
        <f>ROUND(386*0.324+1288*1.05+216*1.15+89*1.875+124*2.1+401*2.25+35*2*1.13+10*2*1.628+12*2*2.543,1)</f>
        <v>3228.1</v>
      </c>
      <c r="F10" s="15"/>
      <c r="G10" s="16">
        <f t="shared" ref="G10:G33" si="2">ROUND(F10*E10,2)</f>
        <v>0</v>
      </c>
    </row>
    <row r="11" spans="1:11" ht="72">
      <c r="A11" s="11" t="s">
        <v>14</v>
      </c>
      <c r="B11" s="12"/>
      <c r="C11" s="12" t="s">
        <v>70</v>
      </c>
      <c r="D11" s="13" t="s">
        <v>10</v>
      </c>
      <c r="E11" s="14">
        <f>614*1.5*3+1504*1.2*3-E10</f>
        <v>4949.2999999999993</v>
      </c>
      <c r="F11" s="15"/>
      <c r="G11" s="16">
        <f t="shared" ref="G11" si="3">ROUND(F11*E11,2)</f>
        <v>0</v>
      </c>
    </row>
    <row r="12" spans="1:11" ht="84">
      <c r="A12" s="11" t="s">
        <v>16</v>
      </c>
      <c r="B12" s="12"/>
      <c r="C12" s="12" t="s">
        <v>55</v>
      </c>
      <c r="D12" s="13" t="s">
        <v>10</v>
      </c>
      <c r="E12" s="14">
        <f>ROUND(1288*0.5*0.2+216*0.6*0.2+89*0.7*0.2+124*0.8*0.2+401*1*0.2,1)</f>
        <v>267.2</v>
      </c>
      <c r="F12" s="15"/>
      <c r="G12" s="16">
        <f t="shared" si="2"/>
        <v>0</v>
      </c>
    </row>
    <row r="13" spans="1:11" ht="24">
      <c r="A13" s="11" t="s">
        <v>17</v>
      </c>
      <c r="B13" s="12"/>
      <c r="C13" s="12" t="s">
        <v>56</v>
      </c>
      <c r="D13" s="13" t="s">
        <v>10</v>
      </c>
      <c r="E13" s="14">
        <f>ROUND(386*0.15*0.3,1)</f>
        <v>17.399999999999999</v>
      </c>
      <c r="F13" s="15"/>
      <c r="G13" s="16">
        <f t="shared" si="2"/>
        <v>0</v>
      </c>
    </row>
    <row r="14" spans="1:11" ht="60">
      <c r="A14" s="11" t="s">
        <v>18</v>
      </c>
      <c r="B14" s="13"/>
      <c r="C14" s="12" t="s">
        <v>57</v>
      </c>
      <c r="D14" s="13" t="s">
        <v>15</v>
      </c>
      <c r="E14" s="14">
        <v>35</v>
      </c>
      <c r="F14" s="15"/>
      <c r="G14" s="16">
        <f t="shared" ref="G14:G16" si="4">ROUND(F14*E14,2)</f>
        <v>0</v>
      </c>
      <c r="H14" s="3"/>
    </row>
    <row r="15" spans="1:11" ht="48">
      <c r="A15" s="11" t="s">
        <v>19</v>
      </c>
      <c r="B15" s="13"/>
      <c r="C15" s="12" t="s">
        <v>58</v>
      </c>
      <c r="D15" s="13" t="s">
        <v>15</v>
      </c>
      <c r="E15" s="14">
        <v>10</v>
      </c>
      <c r="F15" s="15"/>
      <c r="G15" s="16">
        <f t="shared" si="4"/>
        <v>0</v>
      </c>
      <c r="H15" s="3"/>
    </row>
    <row r="16" spans="1:11" ht="48">
      <c r="A16" s="11" t="s">
        <v>21</v>
      </c>
      <c r="B16" s="13"/>
      <c r="C16" s="12" t="s">
        <v>59</v>
      </c>
      <c r="D16" s="13" t="s">
        <v>15</v>
      </c>
      <c r="E16" s="14">
        <v>12</v>
      </c>
      <c r="F16" s="15"/>
      <c r="G16" s="16">
        <f t="shared" si="4"/>
        <v>0</v>
      </c>
      <c r="H16" s="3"/>
    </row>
    <row r="17" spans="1:11" ht="81">
      <c r="A17" s="11" t="s">
        <v>22</v>
      </c>
      <c r="B17" s="13"/>
      <c r="C17" s="12" t="s">
        <v>60</v>
      </c>
      <c r="D17" s="13" t="s">
        <v>13</v>
      </c>
      <c r="E17" s="14">
        <v>3</v>
      </c>
      <c r="F17" s="15"/>
      <c r="G17" s="16">
        <f>ROUND(F17*E17,2)</f>
        <v>0</v>
      </c>
      <c r="H17" s="3"/>
    </row>
    <row r="18" spans="1:11" ht="81">
      <c r="A18" s="11" t="s">
        <v>23</v>
      </c>
      <c r="B18" s="13"/>
      <c r="C18" s="12" t="s">
        <v>61</v>
      </c>
      <c r="D18" s="13" t="s">
        <v>13</v>
      </c>
      <c r="E18" s="14">
        <v>1</v>
      </c>
      <c r="F18" s="15"/>
      <c r="G18" s="16">
        <f t="shared" si="2"/>
        <v>0</v>
      </c>
      <c r="H18" s="3"/>
    </row>
    <row r="19" spans="1:11" ht="48">
      <c r="A19" s="11" t="s">
        <v>76</v>
      </c>
      <c r="B19" s="12"/>
      <c r="C19" s="12" t="s">
        <v>62</v>
      </c>
      <c r="D19" s="13" t="s">
        <v>13</v>
      </c>
      <c r="E19" s="14">
        <v>60</v>
      </c>
      <c r="F19" s="15"/>
      <c r="G19" s="16">
        <f t="shared" si="2"/>
        <v>0</v>
      </c>
    </row>
    <row r="20" spans="1:11" ht="24">
      <c r="A20" s="11" t="s">
        <v>77</v>
      </c>
      <c r="B20" s="12"/>
      <c r="C20" s="12" t="s">
        <v>64</v>
      </c>
      <c r="D20" s="13" t="s">
        <v>20</v>
      </c>
      <c r="E20" s="14">
        <v>386</v>
      </c>
      <c r="F20" s="15"/>
      <c r="G20" s="16">
        <f t="shared" ref="G20" si="5">ROUND(F20*E20,2)</f>
        <v>0</v>
      </c>
    </row>
    <row r="21" spans="1:11" ht="24">
      <c r="A21" s="11" t="s">
        <v>78</v>
      </c>
      <c r="B21" s="12"/>
      <c r="C21" s="12" t="s">
        <v>63</v>
      </c>
      <c r="D21" s="13" t="s">
        <v>20</v>
      </c>
      <c r="E21" s="14">
        <v>1288</v>
      </c>
      <c r="F21" s="15"/>
      <c r="G21" s="16">
        <f t="shared" si="2"/>
        <v>0</v>
      </c>
    </row>
    <row r="22" spans="1:11" ht="24">
      <c r="A22" s="11" t="s">
        <v>79</v>
      </c>
      <c r="B22" s="12"/>
      <c r="C22" s="12" t="s">
        <v>65</v>
      </c>
      <c r="D22" s="13" t="s">
        <v>20</v>
      </c>
      <c r="E22" s="14">
        <v>216</v>
      </c>
      <c r="F22" s="15"/>
      <c r="G22" s="16">
        <f t="shared" ref="G22" si="6">ROUND(F22*E22,2)</f>
        <v>0</v>
      </c>
    </row>
    <row r="23" spans="1:11" ht="24">
      <c r="A23" s="11" t="s">
        <v>80</v>
      </c>
      <c r="B23" s="12"/>
      <c r="C23" s="12" t="s">
        <v>66</v>
      </c>
      <c r="D23" s="13" t="s">
        <v>20</v>
      </c>
      <c r="E23" s="14">
        <v>89</v>
      </c>
      <c r="F23" s="15"/>
      <c r="G23" s="16">
        <f t="shared" ref="G23:G25" si="7">ROUND(F23*E23,2)</f>
        <v>0</v>
      </c>
    </row>
    <row r="24" spans="1:11" ht="24">
      <c r="A24" s="11" t="s">
        <v>81</v>
      </c>
      <c r="B24" s="12"/>
      <c r="C24" s="12" t="s">
        <v>67</v>
      </c>
      <c r="D24" s="13" t="s">
        <v>20</v>
      </c>
      <c r="E24" s="14">
        <v>124</v>
      </c>
      <c r="F24" s="15"/>
      <c r="G24" s="16">
        <f t="shared" si="7"/>
        <v>0</v>
      </c>
    </row>
    <row r="25" spans="1:11" ht="48">
      <c r="A25" s="11" t="s">
        <v>82</v>
      </c>
      <c r="B25" s="12"/>
      <c r="C25" s="12" t="s">
        <v>68</v>
      </c>
      <c r="D25" s="13" t="s">
        <v>20</v>
      </c>
      <c r="E25" s="14">
        <f>401-E26</f>
        <v>326</v>
      </c>
      <c r="F25" s="15"/>
      <c r="G25" s="16">
        <f t="shared" si="7"/>
        <v>0</v>
      </c>
    </row>
    <row r="26" spans="1:11" ht="146.25">
      <c r="A26" s="11" t="s">
        <v>83</v>
      </c>
      <c r="B26" s="12"/>
      <c r="C26" s="12" t="s">
        <v>138</v>
      </c>
      <c r="D26" s="13" t="s">
        <v>20</v>
      </c>
      <c r="E26" s="14">
        <v>75</v>
      </c>
      <c r="F26" s="15"/>
      <c r="G26" s="16">
        <f t="shared" ref="G26:G32" si="8">ROUND(F26*E26,2)</f>
        <v>0</v>
      </c>
    </row>
    <row r="27" spans="1:11" ht="111" customHeight="1">
      <c r="A27" s="11" t="s">
        <v>84</v>
      </c>
      <c r="B27" s="12"/>
      <c r="C27" s="12" t="s">
        <v>69</v>
      </c>
      <c r="D27" s="13" t="s">
        <v>10</v>
      </c>
      <c r="E27" s="14">
        <f>ROUND(386*(0.324-0.031)+1288*(1.05-0.113)+216*(1.15-0.181)+89*(1.875-0.246)+124*(2.1-0.385)+401*(2.25-0.636),1)</f>
        <v>2534.1</v>
      </c>
      <c r="F27" s="15"/>
      <c r="G27" s="16">
        <f t="shared" si="8"/>
        <v>0</v>
      </c>
    </row>
    <row r="28" spans="1:11" ht="48">
      <c r="A28" s="11" t="s">
        <v>85</v>
      </c>
      <c r="B28" s="12"/>
      <c r="C28" s="12" t="s">
        <v>72</v>
      </c>
      <c r="D28" s="13" t="s">
        <v>10</v>
      </c>
      <c r="E28" s="14">
        <v>4949.3</v>
      </c>
      <c r="F28" s="15"/>
      <c r="G28" s="16">
        <f t="shared" si="8"/>
        <v>0</v>
      </c>
    </row>
    <row r="29" spans="1:11" s="2" customFormat="1" ht="36">
      <c r="A29" s="11" t="s">
        <v>105</v>
      </c>
      <c r="B29" s="12"/>
      <c r="C29" s="12" t="s">
        <v>101</v>
      </c>
      <c r="D29" s="13" t="s">
        <v>29</v>
      </c>
      <c r="E29" s="14">
        <f>+E7</f>
        <v>672</v>
      </c>
      <c r="F29" s="15"/>
      <c r="G29" s="16">
        <f t="shared" si="8"/>
        <v>0</v>
      </c>
      <c r="I29" s="3"/>
      <c r="J29" s="3"/>
      <c r="K29" s="3"/>
    </row>
    <row r="30" spans="1:11" s="2" customFormat="1" ht="36">
      <c r="A30" s="11" t="s">
        <v>106</v>
      </c>
      <c r="B30" s="12"/>
      <c r="C30" s="12" t="s">
        <v>102</v>
      </c>
      <c r="D30" s="13" t="s">
        <v>29</v>
      </c>
      <c r="E30" s="14">
        <f>+E29</f>
        <v>672</v>
      </c>
      <c r="F30" s="15"/>
      <c r="G30" s="16">
        <f t="shared" si="8"/>
        <v>0</v>
      </c>
      <c r="I30" s="3"/>
      <c r="J30" s="3"/>
      <c r="K30" s="3"/>
    </row>
    <row r="31" spans="1:11" s="2" customFormat="1" ht="36">
      <c r="A31" s="11" t="s">
        <v>107</v>
      </c>
      <c r="B31" s="12"/>
      <c r="C31" s="12" t="s">
        <v>103</v>
      </c>
      <c r="D31" s="13" t="s">
        <v>29</v>
      </c>
      <c r="E31" s="14">
        <f>+E30</f>
        <v>672</v>
      </c>
      <c r="F31" s="15"/>
      <c r="G31" s="16">
        <f t="shared" si="8"/>
        <v>0</v>
      </c>
      <c r="I31" s="3"/>
      <c r="J31" s="3"/>
      <c r="K31" s="3"/>
    </row>
    <row r="32" spans="1:11" s="2" customFormat="1" ht="24">
      <c r="A32" s="11" t="s">
        <v>108</v>
      </c>
      <c r="B32" s="12"/>
      <c r="C32" s="12" t="s">
        <v>104</v>
      </c>
      <c r="D32" s="13" t="s">
        <v>29</v>
      </c>
      <c r="E32" s="14">
        <f>+E31</f>
        <v>672</v>
      </c>
      <c r="F32" s="15"/>
      <c r="G32" s="16">
        <f t="shared" si="8"/>
        <v>0</v>
      </c>
      <c r="I32" s="3"/>
      <c r="J32" s="3"/>
      <c r="K32" s="3"/>
    </row>
    <row r="33" spans="1:11" ht="84">
      <c r="A33" s="11" t="s">
        <v>109</v>
      </c>
      <c r="B33" s="12"/>
      <c r="C33" s="12" t="s">
        <v>142</v>
      </c>
      <c r="D33" s="13" t="s">
        <v>74</v>
      </c>
      <c r="E33" s="14">
        <v>1</v>
      </c>
      <c r="F33" s="15"/>
      <c r="G33" s="16">
        <f t="shared" si="2"/>
        <v>0</v>
      </c>
    </row>
    <row r="34" spans="1:11">
      <c r="A34" s="25" t="s">
        <v>24</v>
      </c>
      <c r="B34" s="26"/>
      <c r="C34" s="26"/>
      <c r="D34" s="26"/>
      <c r="E34" s="26"/>
      <c r="F34" s="27"/>
      <c r="G34" s="17">
        <f>SUM(G6:G33)</f>
        <v>0</v>
      </c>
    </row>
    <row r="35" spans="1:11">
      <c r="A35" s="9">
        <v>2</v>
      </c>
      <c r="B35" s="10"/>
      <c r="C35" s="28" t="s">
        <v>73</v>
      </c>
      <c r="D35" s="26"/>
      <c r="E35" s="26"/>
      <c r="F35" s="26"/>
      <c r="G35" s="29"/>
    </row>
    <row r="36" spans="1:11" ht="24">
      <c r="A36" s="11" t="s">
        <v>110</v>
      </c>
      <c r="B36" s="12"/>
      <c r="C36" s="12" t="s">
        <v>73</v>
      </c>
      <c r="D36" s="13" t="s">
        <v>74</v>
      </c>
      <c r="E36" s="14">
        <v>1</v>
      </c>
      <c r="F36" s="15"/>
      <c r="G36" s="16"/>
    </row>
    <row r="37" spans="1:11" s="2" customFormat="1">
      <c r="A37" s="25" t="s">
        <v>25</v>
      </c>
      <c r="B37" s="26"/>
      <c r="C37" s="26"/>
      <c r="D37" s="26"/>
      <c r="E37" s="26"/>
      <c r="F37" s="27"/>
      <c r="G37" s="17">
        <f>SUM(G36:G36)</f>
        <v>0</v>
      </c>
      <c r="I37" s="3"/>
      <c r="J37" s="3"/>
      <c r="K37" s="3"/>
    </row>
    <row r="38" spans="1:11" s="2" customFormat="1" ht="13.5" customHeight="1">
      <c r="A38" s="9">
        <v>3</v>
      </c>
      <c r="B38" s="10"/>
      <c r="C38" s="28" t="s">
        <v>26</v>
      </c>
      <c r="D38" s="26"/>
      <c r="E38" s="26"/>
      <c r="F38" s="26"/>
      <c r="G38" s="29"/>
      <c r="I38" s="3"/>
      <c r="J38" s="3"/>
      <c r="K38" s="3"/>
    </row>
    <row r="39" spans="1:11" s="2" customFormat="1" ht="24">
      <c r="A39" s="11" t="s">
        <v>90</v>
      </c>
      <c r="B39" s="12"/>
      <c r="C39" s="12" t="s">
        <v>27</v>
      </c>
      <c r="D39" s="13" t="s">
        <v>28</v>
      </c>
      <c r="E39" s="14">
        <v>1.35</v>
      </c>
      <c r="F39" s="15"/>
      <c r="G39" s="16">
        <f t="shared" ref="G39:G45" si="9">ROUND(F39*E39,2)</f>
        <v>0</v>
      </c>
      <c r="I39" s="3"/>
      <c r="J39" s="3"/>
      <c r="K39" s="3"/>
    </row>
    <row r="40" spans="1:11" s="2" customFormat="1" ht="36">
      <c r="A40" s="11" t="s">
        <v>91</v>
      </c>
      <c r="B40" s="12"/>
      <c r="C40" s="12" t="s">
        <v>86</v>
      </c>
      <c r="D40" s="13" t="s">
        <v>29</v>
      </c>
      <c r="E40" s="14">
        <f>1500*4</f>
        <v>6000</v>
      </c>
      <c r="F40" s="15"/>
      <c r="G40" s="16">
        <f t="shared" si="9"/>
        <v>0</v>
      </c>
      <c r="I40" s="3"/>
      <c r="J40" s="3"/>
      <c r="K40" s="3"/>
    </row>
    <row r="41" spans="1:11" s="2" customFormat="1" ht="36">
      <c r="A41" s="11" t="s">
        <v>111</v>
      </c>
      <c r="B41" s="12"/>
      <c r="C41" s="12" t="s">
        <v>30</v>
      </c>
      <c r="D41" s="13" t="s">
        <v>29</v>
      </c>
      <c r="E41" s="14">
        <f>+E40</f>
        <v>6000</v>
      </c>
      <c r="F41" s="15"/>
      <c r="G41" s="16">
        <f t="shared" si="9"/>
        <v>0</v>
      </c>
      <c r="I41" s="3"/>
      <c r="J41" s="3"/>
      <c r="K41" s="3"/>
    </row>
    <row r="42" spans="1:11" s="2" customFormat="1" ht="48">
      <c r="A42" s="11" t="s">
        <v>112</v>
      </c>
      <c r="B42" s="12"/>
      <c r="C42" s="12" t="s">
        <v>31</v>
      </c>
      <c r="D42" s="13" t="s">
        <v>10</v>
      </c>
      <c r="E42" s="14">
        <f>ROUND(E40*0.25,1)</f>
        <v>1500</v>
      </c>
      <c r="F42" s="15"/>
      <c r="G42" s="16">
        <f t="shared" si="9"/>
        <v>0</v>
      </c>
      <c r="I42" s="3"/>
      <c r="J42" s="3"/>
      <c r="K42" s="3"/>
    </row>
    <row r="43" spans="1:11" s="2" customFormat="1" ht="48">
      <c r="A43" s="11" t="s">
        <v>113</v>
      </c>
      <c r="B43" s="12"/>
      <c r="C43" s="12" t="s">
        <v>87</v>
      </c>
      <c r="D43" s="13" t="s">
        <v>10</v>
      </c>
      <c r="E43" s="14">
        <f>2131*0.4</f>
        <v>852.40000000000009</v>
      </c>
      <c r="F43" s="15"/>
      <c r="G43" s="16">
        <f t="shared" si="9"/>
        <v>0</v>
      </c>
      <c r="I43" s="3"/>
      <c r="J43" s="3"/>
      <c r="K43" s="3"/>
    </row>
    <row r="44" spans="1:11" s="2" customFormat="1" ht="24">
      <c r="A44" s="11" t="s">
        <v>114</v>
      </c>
      <c r="B44" s="12"/>
      <c r="C44" s="12" t="s">
        <v>88</v>
      </c>
      <c r="D44" s="13" t="s">
        <v>10</v>
      </c>
      <c r="E44" s="14">
        <v>2500</v>
      </c>
      <c r="F44" s="15"/>
      <c r="G44" s="16">
        <f t="shared" si="9"/>
        <v>0</v>
      </c>
      <c r="I44" s="3"/>
      <c r="J44" s="3"/>
      <c r="K44" s="3"/>
    </row>
    <row r="45" spans="1:11" s="2" customFormat="1" ht="24">
      <c r="A45" s="11" t="s">
        <v>115</v>
      </c>
      <c r="B45" s="12"/>
      <c r="C45" s="12" t="s">
        <v>89</v>
      </c>
      <c r="D45" s="13" t="s">
        <v>10</v>
      </c>
      <c r="E45" s="14">
        <f>+E44</f>
        <v>2500</v>
      </c>
      <c r="F45" s="15"/>
      <c r="G45" s="16">
        <f t="shared" si="9"/>
        <v>0</v>
      </c>
      <c r="I45" s="3"/>
      <c r="J45" s="3"/>
      <c r="K45" s="3"/>
    </row>
    <row r="46" spans="1:11" s="2" customFormat="1">
      <c r="A46" s="25" t="s">
        <v>32</v>
      </c>
      <c r="B46" s="26"/>
      <c r="C46" s="26"/>
      <c r="D46" s="26"/>
      <c r="E46" s="26"/>
      <c r="F46" s="27"/>
      <c r="G46" s="17">
        <f>SUM(G39:G45)</f>
        <v>0</v>
      </c>
      <c r="I46" s="3"/>
      <c r="J46" s="3"/>
      <c r="K46" s="3"/>
    </row>
    <row r="47" spans="1:11" s="2" customFormat="1">
      <c r="A47" s="9">
        <v>4</v>
      </c>
      <c r="B47" s="10"/>
      <c r="C47" s="28" t="s">
        <v>116</v>
      </c>
      <c r="D47" s="26"/>
      <c r="E47" s="26"/>
      <c r="F47" s="26"/>
      <c r="G47" s="29"/>
      <c r="I47" s="3"/>
      <c r="J47" s="3"/>
      <c r="K47" s="3"/>
    </row>
    <row r="48" spans="1:11" s="2" customFormat="1" ht="24">
      <c r="A48" s="11" t="s">
        <v>159</v>
      </c>
      <c r="B48" s="12"/>
      <c r="C48" s="12" t="s">
        <v>119</v>
      </c>
      <c r="D48" s="13" t="s">
        <v>10</v>
      </c>
      <c r="E48" s="14">
        <v>720</v>
      </c>
      <c r="F48" s="15"/>
      <c r="G48" s="16">
        <f t="shared" ref="G48:G51" si="10">ROUND(F48*E48,2)</f>
        <v>0</v>
      </c>
      <c r="I48" s="3"/>
      <c r="J48" s="3"/>
      <c r="K48" s="3"/>
    </row>
    <row r="49" spans="1:11" s="2" customFormat="1" ht="24">
      <c r="A49" s="11" t="s">
        <v>160</v>
      </c>
      <c r="B49" s="12"/>
      <c r="C49" s="12" t="s">
        <v>120</v>
      </c>
      <c r="D49" s="13" t="s">
        <v>20</v>
      </c>
      <c r="E49" s="14">
        <v>1800</v>
      </c>
      <c r="F49" s="15"/>
      <c r="G49" s="16">
        <f t="shared" si="10"/>
        <v>0</v>
      </c>
      <c r="I49" s="3"/>
      <c r="J49" s="3"/>
      <c r="K49" s="3"/>
    </row>
    <row r="50" spans="1:11" s="2" customFormat="1" ht="24">
      <c r="A50" s="11" t="s">
        <v>161</v>
      </c>
      <c r="B50" s="12"/>
      <c r="C50" s="12" t="s">
        <v>121</v>
      </c>
      <c r="D50" s="13" t="s">
        <v>13</v>
      </c>
      <c r="E50" s="14">
        <v>12</v>
      </c>
      <c r="F50" s="15"/>
      <c r="G50" s="16">
        <f t="shared" si="10"/>
        <v>0</v>
      </c>
      <c r="I50" s="3"/>
      <c r="J50" s="3"/>
      <c r="K50" s="3"/>
    </row>
    <row r="51" spans="1:11" s="2" customFormat="1" ht="24">
      <c r="A51" s="11" t="s">
        <v>162</v>
      </c>
      <c r="B51" s="12"/>
      <c r="C51" s="12" t="s">
        <v>118</v>
      </c>
      <c r="D51" s="13" t="s">
        <v>10</v>
      </c>
      <c r="E51" s="14">
        <f>+E48</f>
        <v>720</v>
      </c>
      <c r="F51" s="15"/>
      <c r="G51" s="16">
        <f t="shared" si="10"/>
        <v>0</v>
      </c>
      <c r="I51" s="3"/>
      <c r="J51" s="3"/>
      <c r="K51" s="3"/>
    </row>
    <row r="52" spans="1:11" s="2" customFormat="1">
      <c r="A52" s="25" t="s">
        <v>117</v>
      </c>
      <c r="B52" s="26"/>
      <c r="C52" s="26"/>
      <c r="D52" s="26"/>
      <c r="E52" s="26"/>
      <c r="F52" s="27"/>
      <c r="G52" s="17">
        <f>SUM(G48:G51)</f>
        <v>0</v>
      </c>
      <c r="I52" s="3"/>
      <c r="J52" s="3"/>
      <c r="K52" s="3"/>
    </row>
    <row r="53" spans="1:11" s="2" customFormat="1">
      <c r="A53" s="9">
        <v>5</v>
      </c>
      <c r="B53" s="10"/>
      <c r="C53" s="28" t="s">
        <v>147</v>
      </c>
      <c r="D53" s="26"/>
      <c r="E53" s="26"/>
      <c r="F53" s="26"/>
      <c r="G53" s="29"/>
      <c r="I53" s="3"/>
      <c r="J53" s="3"/>
      <c r="K53" s="3"/>
    </row>
    <row r="54" spans="1:11" s="2" customFormat="1" ht="36">
      <c r="A54" s="11" t="s">
        <v>163</v>
      </c>
      <c r="B54" s="12"/>
      <c r="C54" s="12" t="s">
        <v>149</v>
      </c>
      <c r="D54" s="13" t="s">
        <v>29</v>
      </c>
      <c r="E54" s="14">
        <v>50</v>
      </c>
      <c r="F54" s="15"/>
      <c r="G54" s="16">
        <f t="shared" ref="G54:G63" si="11">ROUND(F54*E54,2)</f>
        <v>0</v>
      </c>
      <c r="I54" s="3"/>
      <c r="J54" s="3"/>
      <c r="K54" s="3"/>
    </row>
    <row r="55" spans="1:11" s="2" customFormat="1" ht="48">
      <c r="A55" s="11" t="s">
        <v>164</v>
      </c>
      <c r="B55" s="12"/>
      <c r="C55" s="12" t="s">
        <v>148</v>
      </c>
      <c r="D55" s="13" t="s">
        <v>29</v>
      </c>
      <c r="E55" s="14">
        <v>45</v>
      </c>
      <c r="F55" s="15"/>
      <c r="G55" s="16">
        <f t="shared" si="11"/>
        <v>0</v>
      </c>
      <c r="I55" s="3"/>
      <c r="J55" s="3"/>
      <c r="K55" s="3"/>
    </row>
    <row r="56" spans="1:11" s="2" customFormat="1" ht="24">
      <c r="A56" s="11" t="s">
        <v>165</v>
      </c>
      <c r="B56" s="12"/>
      <c r="C56" s="12" t="s">
        <v>150</v>
      </c>
      <c r="D56" s="13" t="s">
        <v>10</v>
      </c>
      <c r="E56" s="14">
        <v>17.2</v>
      </c>
      <c r="F56" s="15"/>
      <c r="G56" s="16">
        <f t="shared" si="11"/>
        <v>0</v>
      </c>
      <c r="I56" s="3"/>
      <c r="J56" s="3"/>
      <c r="K56" s="3"/>
    </row>
    <row r="57" spans="1:11" s="2" customFormat="1" ht="36">
      <c r="A57" s="11" t="s">
        <v>166</v>
      </c>
      <c r="B57" s="12"/>
      <c r="C57" s="12" t="s">
        <v>151</v>
      </c>
      <c r="D57" s="13" t="s">
        <v>10</v>
      </c>
      <c r="E57" s="14">
        <v>56</v>
      </c>
      <c r="F57" s="15"/>
      <c r="G57" s="16">
        <f t="shared" si="11"/>
        <v>0</v>
      </c>
      <c r="I57" s="3"/>
      <c r="J57" s="3"/>
      <c r="K57" s="3"/>
    </row>
    <row r="58" spans="1:11" s="2" customFormat="1" ht="24">
      <c r="A58" s="11" t="s">
        <v>167</v>
      </c>
      <c r="B58" s="12"/>
      <c r="C58" s="12" t="s">
        <v>152</v>
      </c>
      <c r="D58" s="13" t="s">
        <v>47</v>
      </c>
      <c r="E58" s="14">
        <v>26</v>
      </c>
      <c r="F58" s="15"/>
      <c r="G58" s="16">
        <f t="shared" si="11"/>
        <v>0</v>
      </c>
      <c r="I58" s="3"/>
      <c r="J58" s="3"/>
      <c r="K58" s="3"/>
    </row>
    <row r="59" spans="1:11" s="2" customFormat="1" ht="24">
      <c r="A59" s="11" t="s">
        <v>168</v>
      </c>
      <c r="B59" s="12"/>
      <c r="C59" s="12" t="s">
        <v>153</v>
      </c>
      <c r="D59" s="13" t="s">
        <v>10</v>
      </c>
      <c r="E59" s="14">
        <v>6</v>
      </c>
      <c r="F59" s="15"/>
      <c r="G59" s="16">
        <f t="shared" si="11"/>
        <v>0</v>
      </c>
      <c r="I59" s="3"/>
      <c r="J59" s="3"/>
      <c r="K59" s="3"/>
    </row>
    <row r="60" spans="1:11" s="2" customFormat="1" ht="36">
      <c r="A60" s="11" t="s">
        <v>122</v>
      </c>
      <c r="B60" s="12"/>
      <c r="C60" s="12" t="s">
        <v>155</v>
      </c>
      <c r="D60" s="13" t="s">
        <v>10</v>
      </c>
      <c r="E60" s="14">
        <v>56</v>
      </c>
      <c r="F60" s="15"/>
      <c r="G60" s="16">
        <f t="shared" si="11"/>
        <v>0</v>
      </c>
      <c r="I60" s="3"/>
      <c r="J60" s="3"/>
      <c r="K60" s="3"/>
    </row>
    <row r="61" spans="1:11" s="2" customFormat="1" ht="24">
      <c r="A61" s="11" t="s">
        <v>123</v>
      </c>
      <c r="B61" s="12"/>
      <c r="C61" s="12" t="s">
        <v>93</v>
      </c>
      <c r="D61" s="13" t="s">
        <v>29</v>
      </c>
      <c r="E61" s="14">
        <f>+E55</f>
        <v>45</v>
      </c>
      <c r="F61" s="15"/>
      <c r="G61" s="16">
        <f t="shared" si="11"/>
        <v>0</v>
      </c>
      <c r="I61" s="3"/>
      <c r="J61" s="3"/>
      <c r="K61" s="3"/>
    </row>
    <row r="62" spans="1:11" s="2" customFormat="1" ht="36">
      <c r="A62" s="11" t="s">
        <v>124</v>
      </c>
      <c r="B62" s="12"/>
      <c r="C62" s="12" t="s">
        <v>94</v>
      </c>
      <c r="D62" s="13" t="s">
        <v>29</v>
      </c>
      <c r="E62" s="14">
        <f>+E61</f>
        <v>45</v>
      </c>
      <c r="F62" s="15"/>
      <c r="G62" s="16">
        <f t="shared" si="11"/>
        <v>0</v>
      </c>
      <c r="I62" s="3"/>
      <c r="J62" s="3"/>
      <c r="K62" s="3"/>
    </row>
    <row r="63" spans="1:11" s="2" customFormat="1" ht="24">
      <c r="A63" s="11" t="s">
        <v>125</v>
      </c>
      <c r="B63" s="12"/>
      <c r="C63" s="12" t="s">
        <v>95</v>
      </c>
      <c r="D63" s="13" t="s">
        <v>29</v>
      </c>
      <c r="E63" s="14">
        <f>+E54</f>
        <v>50</v>
      </c>
      <c r="F63" s="15"/>
      <c r="G63" s="16">
        <f t="shared" si="11"/>
        <v>0</v>
      </c>
      <c r="I63" s="3"/>
      <c r="J63" s="3"/>
      <c r="K63" s="3"/>
    </row>
    <row r="64" spans="1:11" s="2" customFormat="1">
      <c r="A64" s="25" t="s">
        <v>154</v>
      </c>
      <c r="B64" s="26"/>
      <c r="C64" s="26"/>
      <c r="D64" s="26"/>
      <c r="E64" s="26"/>
      <c r="F64" s="27"/>
      <c r="G64" s="17">
        <f>SUM(G54:G63)</f>
        <v>0</v>
      </c>
      <c r="I64" s="3"/>
      <c r="J64" s="3"/>
      <c r="K64" s="3"/>
    </row>
    <row r="65" spans="1:11" s="2" customFormat="1">
      <c r="A65" s="9">
        <v>6</v>
      </c>
      <c r="B65" s="10"/>
      <c r="C65" s="28" t="s">
        <v>33</v>
      </c>
      <c r="D65" s="26"/>
      <c r="E65" s="26"/>
      <c r="F65" s="26"/>
      <c r="G65" s="29"/>
      <c r="I65" s="3"/>
      <c r="J65" s="3"/>
      <c r="K65" s="3"/>
    </row>
    <row r="66" spans="1:11" s="2" customFormat="1" ht="24">
      <c r="A66" s="11" t="s">
        <v>169</v>
      </c>
      <c r="B66" s="12"/>
      <c r="C66" s="12" t="s">
        <v>146</v>
      </c>
      <c r="D66" s="13" t="s">
        <v>47</v>
      </c>
      <c r="E66" s="14">
        <v>1778</v>
      </c>
      <c r="F66" s="15"/>
      <c r="G66" s="16">
        <f t="shared" ref="G66:G71" si="12">ROUND(F66*E66,2)</f>
        <v>0</v>
      </c>
      <c r="I66" s="3"/>
      <c r="J66" s="3"/>
      <c r="K66" s="3"/>
    </row>
    <row r="67" spans="1:11" s="2" customFormat="1" ht="36">
      <c r="A67" s="11" t="s">
        <v>170</v>
      </c>
      <c r="B67" s="12"/>
      <c r="C67" s="12" t="s">
        <v>92</v>
      </c>
      <c r="D67" s="13" t="s">
        <v>29</v>
      </c>
      <c r="E67" s="14">
        <f>2131+240</f>
        <v>2371</v>
      </c>
      <c r="F67" s="15"/>
      <c r="G67" s="16">
        <f t="shared" si="12"/>
        <v>0</v>
      </c>
      <c r="I67" s="3"/>
      <c r="J67" s="3"/>
      <c r="K67" s="3"/>
    </row>
    <row r="68" spans="1:11" s="2" customFormat="1" ht="24">
      <c r="A68" s="11" t="s">
        <v>171</v>
      </c>
      <c r="B68" s="12"/>
      <c r="C68" s="12" t="s">
        <v>93</v>
      </c>
      <c r="D68" s="13" t="s">
        <v>29</v>
      </c>
      <c r="E68" s="14">
        <f>+E67</f>
        <v>2371</v>
      </c>
      <c r="F68" s="15"/>
      <c r="G68" s="16">
        <f t="shared" si="12"/>
        <v>0</v>
      </c>
      <c r="I68" s="3"/>
      <c r="J68" s="3"/>
      <c r="K68" s="3"/>
    </row>
    <row r="69" spans="1:11" s="2" customFormat="1" ht="36">
      <c r="A69" s="11" t="s">
        <v>172</v>
      </c>
      <c r="B69" s="12"/>
      <c r="C69" s="12" t="s">
        <v>34</v>
      </c>
      <c r="D69" s="13" t="s">
        <v>20</v>
      </c>
      <c r="E69" s="14">
        <v>3166</v>
      </c>
      <c r="F69" s="15"/>
      <c r="G69" s="16">
        <f t="shared" si="12"/>
        <v>0</v>
      </c>
      <c r="I69" s="3"/>
      <c r="J69" s="3"/>
      <c r="K69" s="3"/>
    </row>
    <row r="70" spans="1:11" s="2" customFormat="1" ht="36">
      <c r="A70" s="11" t="s">
        <v>173</v>
      </c>
      <c r="B70" s="12"/>
      <c r="C70" s="12" t="s">
        <v>94</v>
      </c>
      <c r="D70" s="13" t="s">
        <v>29</v>
      </c>
      <c r="E70" s="14">
        <f>1849+240</f>
        <v>2089</v>
      </c>
      <c r="F70" s="15"/>
      <c r="G70" s="16">
        <f t="shared" si="12"/>
        <v>0</v>
      </c>
      <c r="I70" s="3"/>
      <c r="J70" s="3"/>
      <c r="K70" s="3"/>
    </row>
    <row r="71" spans="1:11" s="2" customFormat="1" ht="24">
      <c r="A71" s="11" t="s">
        <v>174</v>
      </c>
      <c r="B71" s="12"/>
      <c r="C71" s="12" t="s">
        <v>95</v>
      </c>
      <c r="D71" s="13" t="s">
        <v>29</v>
      </c>
      <c r="E71" s="14">
        <f>+E70</f>
        <v>2089</v>
      </c>
      <c r="F71" s="15"/>
      <c r="G71" s="16">
        <f t="shared" si="12"/>
        <v>0</v>
      </c>
      <c r="I71" s="3"/>
      <c r="J71" s="3"/>
      <c r="K71" s="3"/>
    </row>
    <row r="72" spans="1:11" s="2" customFormat="1">
      <c r="A72" s="25" t="s">
        <v>35</v>
      </c>
      <c r="B72" s="26"/>
      <c r="C72" s="26"/>
      <c r="D72" s="26"/>
      <c r="E72" s="26"/>
      <c r="F72" s="27"/>
      <c r="G72" s="17">
        <f>SUM(G66:G71)</f>
        <v>0</v>
      </c>
      <c r="I72" s="3"/>
      <c r="J72" s="3"/>
      <c r="K72" s="3"/>
    </row>
    <row r="73" spans="1:11" s="2" customFormat="1">
      <c r="A73" s="9">
        <v>7</v>
      </c>
      <c r="B73" s="10"/>
      <c r="C73" s="28" t="s">
        <v>36</v>
      </c>
      <c r="D73" s="26"/>
      <c r="E73" s="26"/>
      <c r="F73" s="26"/>
      <c r="G73" s="29"/>
      <c r="I73" s="3"/>
      <c r="J73" s="3"/>
      <c r="K73" s="3" t="s">
        <v>144</v>
      </c>
    </row>
    <row r="74" spans="1:11" s="2" customFormat="1" ht="24">
      <c r="A74" s="11" t="s">
        <v>175</v>
      </c>
      <c r="B74" s="12"/>
      <c r="C74" s="12" t="s">
        <v>143</v>
      </c>
      <c r="D74" s="13" t="s">
        <v>29</v>
      </c>
      <c r="E74" s="14">
        <v>4239</v>
      </c>
      <c r="F74" s="15"/>
      <c r="G74" s="16">
        <f t="shared" ref="G74:G83" si="13">ROUND(F74*E74,2)</f>
        <v>0</v>
      </c>
      <c r="I74" s="3"/>
      <c r="J74" s="3"/>
      <c r="K74" s="3"/>
    </row>
    <row r="75" spans="1:11" s="2" customFormat="1" ht="24">
      <c r="A75" s="11" t="s">
        <v>176</v>
      </c>
      <c r="B75" s="12"/>
      <c r="C75" s="12" t="s">
        <v>145</v>
      </c>
      <c r="D75" s="13" t="s">
        <v>47</v>
      </c>
      <c r="E75" s="14">
        <v>1778</v>
      </c>
      <c r="F75" s="15"/>
      <c r="G75" s="16">
        <f t="shared" si="13"/>
        <v>0</v>
      </c>
      <c r="I75" s="3"/>
      <c r="J75" s="3"/>
      <c r="K75" s="3"/>
    </row>
    <row r="76" spans="1:11" s="2" customFormat="1" ht="24">
      <c r="A76" s="11" t="s">
        <v>177</v>
      </c>
      <c r="B76" s="12"/>
      <c r="C76" s="12" t="s">
        <v>96</v>
      </c>
      <c r="D76" s="13" t="s">
        <v>29</v>
      </c>
      <c r="E76" s="14">
        <v>6200</v>
      </c>
      <c r="F76" s="15"/>
      <c r="G76" s="16">
        <f t="shared" si="13"/>
        <v>0</v>
      </c>
      <c r="I76" s="3"/>
      <c r="J76" s="3"/>
      <c r="K76" s="3"/>
    </row>
    <row r="77" spans="1:11" s="2" customFormat="1" ht="36">
      <c r="A77" s="11" t="s">
        <v>178</v>
      </c>
      <c r="B77" s="12"/>
      <c r="C77" s="12" t="s">
        <v>37</v>
      </c>
      <c r="D77" s="13" t="s">
        <v>20</v>
      </c>
      <c r="E77" s="14">
        <f>2810+214+94</f>
        <v>3118</v>
      </c>
      <c r="F77" s="15"/>
      <c r="G77" s="16">
        <f t="shared" si="13"/>
        <v>0</v>
      </c>
      <c r="I77" s="3"/>
      <c r="J77" s="3"/>
      <c r="K77" s="3"/>
    </row>
    <row r="78" spans="1:11" s="2" customFormat="1" ht="24">
      <c r="A78" s="11" t="s">
        <v>179</v>
      </c>
      <c r="B78" s="12"/>
      <c r="C78" s="12" t="s">
        <v>97</v>
      </c>
      <c r="D78" s="13" t="s">
        <v>10</v>
      </c>
      <c r="E78" s="14">
        <v>56.1</v>
      </c>
      <c r="F78" s="15"/>
      <c r="G78" s="16">
        <f t="shared" si="13"/>
        <v>0</v>
      </c>
      <c r="I78" s="3"/>
      <c r="J78" s="3"/>
      <c r="K78" s="3"/>
    </row>
    <row r="79" spans="1:11" s="2" customFormat="1" ht="24">
      <c r="A79" s="11" t="s">
        <v>180</v>
      </c>
      <c r="B79" s="12"/>
      <c r="C79" s="12" t="s">
        <v>98</v>
      </c>
      <c r="D79" s="13" t="s">
        <v>29</v>
      </c>
      <c r="E79" s="14">
        <v>6200</v>
      </c>
      <c r="F79" s="15"/>
      <c r="G79" s="16">
        <f t="shared" si="13"/>
        <v>0</v>
      </c>
      <c r="I79" s="3"/>
      <c r="J79" s="3"/>
      <c r="K79" s="3"/>
    </row>
    <row r="80" spans="1:11" s="2" customFormat="1" ht="48">
      <c r="A80" s="11" t="s">
        <v>135</v>
      </c>
      <c r="B80" s="12"/>
      <c r="C80" s="12" t="s">
        <v>100</v>
      </c>
      <c r="D80" s="13" t="s">
        <v>29</v>
      </c>
      <c r="E80" s="14">
        <v>648</v>
      </c>
      <c r="F80" s="15"/>
      <c r="G80" s="16">
        <f t="shared" si="13"/>
        <v>0</v>
      </c>
      <c r="I80" s="3"/>
      <c r="J80" s="3"/>
      <c r="K80" s="3"/>
    </row>
    <row r="81" spans="1:11" s="2" customFormat="1" ht="36">
      <c r="A81" s="11" t="s">
        <v>136</v>
      </c>
      <c r="B81" s="12"/>
      <c r="C81" s="12" t="s">
        <v>99</v>
      </c>
      <c r="D81" s="13" t="s">
        <v>29</v>
      </c>
      <c r="E81" s="14">
        <f>6200-E83</f>
        <v>5939</v>
      </c>
      <c r="F81" s="15"/>
      <c r="G81" s="16">
        <f t="shared" si="13"/>
        <v>0</v>
      </c>
      <c r="I81" s="3"/>
      <c r="J81" s="3"/>
      <c r="K81" s="3"/>
    </row>
    <row r="82" spans="1:11" s="2" customFormat="1" ht="38.25" customHeight="1">
      <c r="A82" s="11" t="s">
        <v>137</v>
      </c>
      <c r="B82" s="12"/>
      <c r="C82" s="12" t="s">
        <v>129</v>
      </c>
      <c r="D82" s="13" t="s">
        <v>29</v>
      </c>
      <c r="E82" s="14">
        <v>648</v>
      </c>
      <c r="F82" s="15"/>
      <c r="G82" s="16">
        <f t="shared" si="13"/>
        <v>0</v>
      </c>
      <c r="I82" s="3"/>
      <c r="J82" s="3"/>
      <c r="K82" s="3"/>
    </row>
    <row r="83" spans="1:11" s="2" customFormat="1" ht="60">
      <c r="A83" s="11" t="s">
        <v>156</v>
      </c>
      <c r="B83" s="12"/>
      <c r="C83" s="12" t="s">
        <v>130</v>
      </c>
      <c r="D83" s="13" t="s">
        <v>29</v>
      </c>
      <c r="E83" s="14">
        <f>66+150+45</f>
        <v>261</v>
      </c>
      <c r="F83" s="15"/>
      <c r="G83" s="16">
        <f t="shared" si="13"/>
        <v>0</v>
      </c>
      <c r="I83" s="3"/>
      <c r="J83" s="3"/>
      <c r="K83" s="3"/>
    </row>
    <row r="84" spans="1:11" s="2" customFormat="1">
      <c r="A84" s="25" t="s">
        <v>38</v>
      </c>
      <c r="B84" s="26"/>
      <c r="C84" s="26"/>
      <c r="D84" s="26"/>
      <c r="E84" s="26"/>
      <c r="F84" s="27"/>
      <c r="G84" s="17">
        <f>SUM(G74:G83)</f>
        <v>0</v>
      </c>
      <c r="I84" s="3"/>
      <c r="J84" s="3"/>
      <c r="K84" s="3"/>
    </row>
    <row r="85" spans="1:11" s="2" customFormat="1">
      <c r="A85" s="9">
        <v>8</v>
      </c>
      <c r="B85" s="10"/>
      <c r="C85" s="28" t="s">
        <v>39</v>
      </c>
      <c r="D85" s="26"/>
      <c r="E85" s="26"/>
      <c r="F85" s="26"/>
      <c r="G85" s="29"/>
      <c r="I85" s="3"/>
      <c r="J85" s="3"/>
      <c r="K85" s="3"/>
    </row>
    <row r="86" spans="1:11" s="2" customFormat="1" ht="36">
      <c r="A86" s="11" t="s">
        <v>181</v>
      </c>
      <c r="B86" s="12"/>
      <c r="C86" s="12" t="s">
        <v>131</v>
      </c>
      <c r="D86" s="13" t="s">
        <v>29</v>
      </c>
      <c r="E86" s="14">
        <f>2174+965+7225+870+120</f>
        <v>11354</v>
      </c>
      <c r="F86" s="15"/>
      <c r="G86" s="16">
        <f t="shared" ref="G86:G92" si="14">ROUND(F86*E86,2)</f>
        <v>0</v>
      </c>
      <c r="I86" s="3"/>
      <c r="J86" s="3"/>
      <c r="K86" s="3"/>
    </row>
    <row r="87" spans="1:11" s="2" customFormat="1" ht="48">
      <c r="A87" s="11" t="s">
        <v>182</v>
      </c>
      <c r="B87" s="12"/>
      <c r="C87" s="12" t="s">
        <v>128</v>
      </c>
      <c r="D87" s="13" t="s">
        <v>29</v>
      </c>
      <c r="E87" s="14">
        <f>2174+965+9137+952+120</f>
        <v>13348</v>
      </c>
      <c r="F87" s="15"/>
      <c r="G87" s="16">
        <f t="shared" si="14"/>
        <v>0</v>
      </c>
      <c r="I87" s="3"/>
      <c r="J87" s="3"/>
      <c r="K87" s="3"/>
    </row>
    <row r="88" spans="1:11" s="2" customFormat="1" ht="60">
      <c r="A88" s="11" t="s">
        <v>183</v>
      </c>
      <c r="B88" s="12"/>
      <c r="C88" s="12" t="s">
        <v>127</v>
      </c>
      <c r="D88" s="13" t="s">
        <v>29</v>
      </c>
      <c r="E88" s="14">
        <f>+E87</f>
        <v>13348</v>
      </c>
      <c r="F88" s="15"/>
      <c r="G88" s="16">
        <f t="shared" si="14"/>
        <v>0</v>
      </c>
      <c r="I88" s="3"/>
      <c r="J88" s="3"/>
      <c r="K88" s="3"/>
    </row>
    <row r="89" spans="1:11" s="2" customFormat="1" ht="24">
      <c r="A89" s="11" t="s">
        <v>184</v>
      </c>
      <c r="B89" s="12"/>
      <c r="C89" s="12" t="s">
        <v>132</v>
      </c>
      <c r="D89" s="13" t="s">
        <v>29</v>
      </c>
      <c r="E89" s="14">
        <f>+E88</f>
        <v>13348</v>
      </c>
      <c r="F89" s="15"/>
      <c r="G89" s="16">
        <f t="shared" si="14"/>
        <v>0</v>
      </c>
      <c r="I89" s="3"/>
      <c r="J89" s="3"/>
      <c r="K89" s="3"/>
    </row>
    <row r="90" spans="1:11" s="2" customFormat="1" ht="48">
      <c r="A90" s="11" t="s">
        <v>185</v>
      </c>
      <c r="B90" s="12"/>
      <c r="C90" s="12" t="s">
        <v>133</v>
      </c>
      <c r="D90" s="13" t="s">
        <v>29</v>
      </c>
      <c r="E90" s="14">
        <f>2174+965+9137+952+240</f>
        <v>13468</v>
      </c>
      <c r="F90" s="15"/>
      <c r="G90" s="16">
        <f t="shared" si="14"/>
        <v>0</v>
      </c>
      <c r="I90" s="3"/>
      <c r="J90" s="3"/>
      <c r="K90" s="3"/>
    </row>
    <row r="91" spans="1:11" s="2" customFormat="1" ht="24">
      <c r="A91" s="11" t="s">
        <v>186</v>
      </c>
      <c r="B91" s="12"/>
      <c r="C91" s="12" t="s">
        <v>134</v>
      </c>
      <c r="D91" s="13" t="s">
        <v>29</v>
      </c>
      <c r="E91" s="14">
        <f>+E90</f>
        <v>13468</v>
      </c>
      <c r="F91" s="15"/>
      <c r="G91" s="16">
        <f t="shared" si="14"/>
        <v>0</v>
      </c>
      <c r="I91" s="3"/>
      <c r="J91" s="3"/>
      <c r="K91" s="3"/>
    </row>
    <row r="92" spans="1:11" s="2" customFormat="1" ht="36">
      <c r="A92" s="11" t="s">
        <v>157</v>
      </c>
      <c r="B92" s="12"/>
      <c r="C92" s="12" t="s">
        <v>126</v>
      </c>
      <c r="D92" s="13" t="s">
        <v>29</v>
      </c>
      <c r="E92" s="14">
        <f>2174+965+9137+952+240</f>
        <v>13468</v>
      </c>
      <c r="F92" s="15"/>
      <c r="G92" s="16">
        <f t="shared" si="14"/>
        <v>0</v>
      </c>
      <c r="I92" s="3"/>
      <c r="J92" s="3"/>
      <c r="K92" s="3"/>
    </row>
    <row r="93" spans="1:11" s="2" customFormat="1">
      <c r="A93" s="25" t="s">
        <v>40</v>
      </c>
      <c r="B93" s="26"/>
      <c r="C93" s="26"/>
      <c r="D93" s="26"/>
      <c r="E93" s="26"/>
      <c r="F93" s="27"/>
      <c r="G93" s="17">
        <f>SUM(G86:G92)</f>
        <v>0</v>
      </c>
      <c r="I93" s="3"/>
      <c r="J93" s="3"/>
      <c r="K93" s="3"/>
    </row>
    <row r="94" spans="1:11" s="2" customFormat="1">
      <c r="A94" s="9">
        <v>9</v>
      </c>
      <c r="B94" s="10"/>
      <c r="C94" s="28" t="s">
        <v>41</v>
      </c>
      <c r="D94" s="26"/>
      <c r="E94" s="26"/>
      <c r="F94" s="26"/>
      <c r="G94" s="29"/>
      <c r="I94" s="3"/>
      <c r="J94" s="3"/>
      <c r="K94" s="3"/>
    </row>
    <row r="95" spans="1:11" ht="24">
      <c r="A95" s="11" t="s">
        <v>187</v>
      </c>
      <c r="B95" s="12"/>
      <c r="C95" s="12" t="s">
        <v>42</v>
      </c>
      <c r="D95" s="13" t="s">
        <v>29</v>
      </c>
      <c r="E95" s="14">
        <v>3600</v>
      </c>
      <c r="F95" s="15"/>
      <c r="G95" s="16">
        <f t="shared" ref="G95:G99" si="15">ROUND(F95*E95,2)</f>
        <v>0</v>
      </c>
    </row>
    <row r="96" spans="1:11" ht="24">
      <c r="A96" s="11" t="s">
        <v>188</v>
      </c>
      <c r="B96" s="12"/>
      <c r="C96" s="12" t="s">
        <v>43</v>
      </c>
      <c r="D96" s="13" t="s">
        <v>29</v>
      </c>
      <c r="E96" s="14">
        <f>+E95</f>
        <v>3600</v>
      </c>
      <c r="F96" s="15"/>
      <c r="G96" s="16">
        <f t="shared" si="15"/>
        <v>0</v>
      </c>
    </row>
    <row r="97" spans="1:8" ht="24">
      <c r="A97" s="11" t="s">
        <v>189</v>
      </c>
      <c r="B97" s="12"/>
      <c r="C97" s="12" t="s">
        <v>44</v>
      </c>
      <c r="D97" s="13" t="s">
        <v>13</v>
      </c>
      <c r="E97" s="14">
        <v>4</v>
      </c>
      <c r="F97" s="15"/>
      <c r="G97" s="16">
        <f t="shared" si="15"/>
        <v>0</v>
      </c>
    </row>
    <row r="98" spans="1:8" ht="36">
      <c r="A98" s="11" t="s">
        <v>190</v>
      </c>
      <c r="B98" s="12"/>
      <c r="C98" s="12" t="s">
        <v>45</v>
      </c>
      <c r="D98" s="13" t="s">
        <v>13</v>
      </c>
      <c r="E98" s="14">
        <v>4</v>
      </c>
      <c r="F98" s="15"/>
      <c r="G98" s="16">
        <f t="shared" si="15"/>
        <v>0</v>
      </c>
    </row>
    <row r="99" spans="1:8" ht="24">
      <c r="A99" s="11" t="s">
        <v>191</v>
      </c>
      <c r="B99" s="12"/>
      <c r="C99" s="12" t="s">
        <v>46</v>
      </c>
      <c r="D99" s="13" t="s">
        <v>47</v>
      </c>
      <c r="E99" s="14">
        <v>40</v>
      </c>
      <c r="F99" s="15"/>
      <c r="G99" s="16">
        <f t="shared" si="15"/>
        <v>0</v>
      </c>
    </row>
    <row r="100" spans="1:8">
      <c r="A100" s="11"/>
      <c r="B100" s="12"/>
      <c r="C100" s="12"/>
      <c r="D100" s="13"/>
      <c r="E100" s="14"/>
      <c r="F100" s="15"/>
      <c r="G100" s="16"/>
    </row>
    <row r="101" spans="1:8" ht="12.75" thickBot="1">
      <c r="A101" s="33" t="s">
        <v>48</v>
      </c>
      <c r="B101" s="34"/>
      <c r="C101" s="34"/>
      <c r="D101" s="34"/>
      <c r="E101" s="34"/>
      <c r="F101" s="35"/>
      <c r="G101" s="18">
        <f>SUM(G95:G100)</f>
        <v>0</v>
      </c>
    </row>
    <row r="102" spans="1:8" s="1" customFormat="1" ht="21.75" customHeight="1" thickTop="1" thickBot="1">
      <c r="A102" s="36" t="s">
        <v>49</v>
      </c>
      <c r="B102" s="37"/>
      <c r="C102" s="37"/>
      <c r="D102" s="37"/>
      <c r="E102" s="37"/>
      <c r="F102" s="38"/>
      <c r="G102" s="19">
        <f>+G101+G93+G84+G72+G64+G52+G46+G37+G34</f>
        <v>0</v>
      </c>
      <c r="H102" s="8"/>
    </row>
    <row r="103" spans="1:8" s="1" customFormat="1" ht="21.75" customHeight="1" thickBot="1">
      <c r="A103" s="39" t="s">
        <v>50</v>
      </c>
      <c r="B103" s="40"/>
      <c r="C103" s="40"/>
      <c r="D103" s="40"/>
      <c r="E103" s="20">
        <v>23</v>
      </c>
      <c r="F103" s="21" t="s">
        <v>51</v>
      </c>
      <c r="G103" s="22">
        <f>ROUND(G102*E103*0.01,2)</f>
        <v>0</v>
      </c>
      <c r="H103" s="8"/>
    </row>
    <row r="104" spans="1:8" s="1" customFormat="1" ht="21.75" customHeight="1" thickTop="1" thickBot="1">
      <c r="A104" s="30" t="s">
        <v>52</v>
      </c>
      <c r="B104" s="31"/>
      <c r="C104" s="31"/>
      <c r="D104" s="31"/>
      <c r="E104" s="31"/>
      <c r="F104" s="32"/>
      <c r="G104" s="23">
        <f>+G103+G102</f>
        <v>0</v>
      </c>
      <c r="H104" s="8"/>
    </row>
    <row r="105" spans="1:8" ht="12.75" thickTop="1"/>
  </sheetData>
  <mergeCells count="23">
    <mergeCell ref="C53:G53"/>
    <mergeCell ref="A64:F64"/>
    <mergeCell ref="A84:F84"/>
    <mergeCell ref="A2:G2"/>
    <mergeCell ref="A3:G3"/>
    <mergeCell ref="C5:G5"/>
    <mergeCell ref="A34:F34"/>
    <mergeCell ref="C35:G35"/>
    <mergeCell ref="A37:F37"/>
    <mergeCell ref="C47:G47"/>
    <mergeCell ref="A52:F52"/>
    <mergeCell ref="C38:G38"/>
    <mergeCell ref="A46:F46"/>
    <mergeCell ref="C65:G65"/>
    <mergeCell ref="A72:F72"/>
    <mergeCell ref="C73:G73"/>
    <mergeCell ref="A104:F104"/>
    <mergeCell ref="C85:G85"/>
    <mergeCell ref="A93:F93"/>
    <mergeCell ref="C94:G94"/>
    <mergeCell ref="A101:F101"/>
    <mergeCell ref="A102:F102"/>
    <mergeCell ref="A103:D103"/>
  </mergeCells>
  <pageMargins left="0.35433070866141736" right="0.35433070866141736" top="0.59055118110236227" bottom="0.59055118110236227" header="0.11811023622047245" footer="0.11811023622047245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roboty drogowe v elektr</vt:lpstr>
      <vt:lpstr>'roboty drogowe v elektr'!Obszar_wydruku</vt:lpstr>
      <vt:lpstr>'roboty drogowe v elektr'!Tytuły_wydruku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Wacław Zarembski</dc:creator>
  <cp:lastModifiedBy>Barbara Pasierbowicz</cp:lastModifiedBy>
  <cp:lastPrinted>2021-07-14T10:08:52Z</cp:lastPrinted>
  <dcterms:created xsi:type="dcterms:W3CDTF">2021-05-31T12:19:03Z</dcterms:created>
  <dcterms:modified xsi:type="dcterms:W3CDTF">2021-07-14T11:26:14Z</dcterms:modified>
</cp:coreProperties>
</file>